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27315" windowHeight="11760" activeTab="0"/>
  </bookViews>
  <sheets>
    <sheet name="Prix Foud Drag" sheetId="1" r:id="rId1"/>
    <sheet name="Prix Mangeoire" sheetId="2" r:id="rId2"/>
    <sheet name="Prix Abreuvoir" sheetId="3" r:id="rId3"/>
  </sheets>
  <definedNames>
    <definedName name="appren" localSheetId="2">'Prix Abreuvoir'!$J$1</definedName>
    <definedName name="appren" localSheetId="0">'Prix Foud Drag'!$J$1</definedName>
    <definedName name="appren" localSheetId="1">'Prix Mangeoire'!$J$1</definedName>
    <definedName name="appren">#REF!</definedName>
    <definedName name="decl" localSheetId="2">'Prix Abreuvoir'!$J$7</definedName>
    <definedName name="decl" localSheetId="0">'Prix Foud Drag'!$J$7</definedName>
    <definedName name="decl" localSheetId="1">'Prix Mangeoire'!$J$7</definedName>
    <definedName name="decl">#REF!</definedName>
    <definedName name="resist" localSheetId="2">'Prix Abreuvoir'!$J$2</definedName>
    <definedName name="resist" localSheetId="0">'Prix Foud Drag'!$J$2</definedName>
    <definedName name="resist" localSheetId="1">'Prix Mangeoire'!$J$2</definedName>
    <definedName name="resist">#REF!</definedName>
  </definedNames>
  <calcPr fullCalcOnLoad="1"/>
</workbook>
</file>

<file path=xl/sharedStrings.xml><?xml version="1.0" encoding="utf-8"?>
<sst xmlns="http://schemas.openxmlformats.org/spreadsheetml/2006/main" count="345" uniqueCount="94">
  <si>
    <t>#</t>
  </si>
  <si>
    <t>Prix</t>
  </si>
  <si>
    <t>% apprent</t>
  </si>
  <si>
    <t>Resist</t>
  </si>
  <si>
    <t>a monter</t>
  </si>
  <si>
    <t>Fatigue max</t>
  </si>
  <si>
    <t>Decl wo B</t>
  </si>
  <si>
    <t>Total monté</t>
  </si>
  <si>
    <t>Nb H sup</t>
  </si>
  <si>
    <t>Nb dind/obj</t>
  </si>
  <si>
    <t>Efficacité</t>
  </si>
  <si>
    <t>Coef ER</t>
  </si>
  <si>
    <t>Nb dec / din</t>
  </si>
  <si>
    <t>Prix/u</t>
  </si>
  <si>
    <t>Sceau Royal Contrefait</t>
  </si>
  <si>
    <t xml:space="preserve">Plumeau de Tofuzmo </t>
  </si>
  <si>
    <t>Houpette du Koalak Sanguin</t>
  </si>
  <si>
    <t>Groin de Sanglier des Plaines</t>
  </si>
  <si>
    <t>Ecaille de Dragoss Noir</t>
  </si>
  <si>
    <t>Patte d'Arakne Majeure</t>
  </si>
  <si>
    <t>Queue du Glourséleste</t>
  </si>
  <si>
    <t>Hamatum du Glourséleste</t>
  </si>
  <si>
    <t>Abreuvoir de Base</t>
  </si>
  <si>
    <t>Essence de Glourséleste</t>
  </si>
  <si>
    <t>Coût par Dinde</t>
  </si>
  <si>
    <t>Barbe de Merkator</t>
  </si>
  <si>
    <t>Coeur de Merkator</t>
  </si>
  <si>
    <t>Culotte de MF</t>
  </si>
  <si>
    <t>Poils d'aisselle de MF</t>
  </si>
  <si>
    <t>Foudroyeur de Base</t>
  </si>
  <si>
    <t>Poils de Crocs Glands</t>
  </si>
  <si>
    <t>Brassard de Braconnier</t>
  </si>
  <si>
    <t>Ambre de Bambouto</t>
  </si>
  <si>
    <t>Conque Marine</t>
  </si>
  <si>
    <t>Furoncle de Mama Bwor</t>
  </si>
  <si>
    <t>Foulard du Koalak Farouche</t>
  </si>
  <si>
    <t>Bandeau troué de feu</t>
  </si>
  <si>
    <t>PAtte de Tofu Dodu</t>
  </si>
  <si>
    <t>Essence de Kolosso</t>
  </si>
  <si>
    <t>Griffes de Kolosso</t>
  </si>
  <si>
    <t>Etoffe de Kolosso</t>
  </si>
  <si>
    <t>Essence de Klime</t>
  </si>
  <si>
    <t>Bandelette du CH</t>
  </si>
  <si>
    <t>Scapula du CH</t>
  </si>
  <si>
    <t>Scalp de Klim</t>
  </si>
  <si>
    <t>Moustaches de Klime</t>
  </si>
  <si>
    <t>Dragofesse de Base</t>
  </si>
  <si>
    <t>Epaulette de Bwork</t>
  </si>
  <si>
    <t>Côte de Rib</t>
  </si>
  <si>
    <t>Nageoire de Compétition</t>
  </si>
  <si>
    <t>Plume de Buveur</t>
  </si>
  <si>
    <t>Couche usagée de Warko violet</t>
  </si>
  <si>
    <t>Bec de Vilain petit Tofu</t>
  </si>
  <si>
    <t>Bandeau troué d'air</t>
  </si>
  <si>
    <t>Essence de Ben le Ripate</t>
  </si>
  <si>
    <t>Poil de Ben le Ripat</t>
  </si>
  <si>
    <t>Scalp de Ben le Ripate</t>
  </si>
  <si>
    <t>Pistil du Tyty</t>
  </si>
  <si>
    <t>Ambre du Tytyl</t>
  </si>
  <si>
    <t>Calices</t>
  </si>
  <si>
    <t>Ecorce</t>
  </si>
  <si>
    <t>Peau lacérée</t>
  </si>
  <si>
    <t>Mangeoire de Base</t>
  </si>
  <si>
    <t>Groin de Porkass</t>
  </si>
  <si>
    <t>Bourse Suspecte</t>
  </si>
  <si>
    <t>Poil de Renarbo</t>
  </si>
  <si>
    <t>Graine de Scorbute</t>
  </si>
  <si>
    <t>Vieille Ventouse de Kralamoure</t>
  </si>
  <si>
    <t>Peu de maitre Koalak</t>
  </si>
  <si>
    <t>Bandeau troué de terre</t>
  </si>
  <si>
    <t>Essence de Crocabulia</t>
  </si>
  <si>
    <t>Dent de crocabulia</t>
  </si>
  <si>
    <t xml:space="preserve"> Corne brisée </t>
  </si>
  <si>
    <t>Peaux</t>
  </si>
  <si>
    <t>Essence de MF</t>
  </si>
  <si>
    <t>Essence de Sylargh</t>
  </si>
  <si>
    <t>Laine de Sylargh</t>
  </si>
  <si>
    <t>Incisive de Sylargh</t>
  </si>
  <si>
    <t>Essence de tynril</t>
  </si>
  <si>
    <t>Essence de Tengu</t>
  </si>
  <si>
    <t>Laine de Tengu</t>
  </si>
  <si>
    <t>Cuir de Tengu</t>
  </si>
  <si>
    <t>Essence de Merkator</t>
  </si>
  <si>
    <t>Pas d'essence</t>
  </si>
  <si>
    <t>Cuir de Maho givrefoux</t>
  </si>
  <si>
    <t>Essence de Rasboul</t>
  </si>
  <si>
    <t>Sourcil du Rasboul Majeur</t>
  </si>
  <si>
    <t>Peau du Rasboul</t>
  </si>
  <si>
    <t>Plume du Rasboul Majeur</t>
  </si>
  <si>
    <t>Queue</t>
  </si>
  <si>
    <t>Essence Comte H</t>
  </si>
  <si>
    <t>Sphincter Cell</t>
  </si>
  <si>
    <t>Bambou sacré</t>
  </si>
  <si>
    <t>Essence 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</si>
</sst>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4" tint="-0.2499399930238723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0" fontId="21" fillId="26" borderId="1" xfId="40" applyAlignment="1">
      <alignment/>
    </xf>
    <xf numFmtId="0" fontId="35" fillId="26" borderId="1" xfId="4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wrapText="1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21" fillId="26" borderId="10" xfId="40" applyBorder="1" applyAlignment="1">
      <alignment/>
    </xf>
    <xf numFmtId="0" fontId="0" fillId="5" borderId="0" xfId="18" applyAlignment="1">
      <alignment/>
    </xf>
    <xf numFmtId="0" fontId="0" fillId="5" borderId="0" xfId="18" applyAlignment="1">
      <alignment horizontal="center"/>
    </xf>
    <xf numFmtId="0" fontId="0" fillId="5" borderId="0" xfId="18" applyBorder="1" applyAlignment="1">
      <alignment/>
    </xf>
    <xf numFmtId="0" fontId="0" fillId="5" borderId="0" xfId="18" applyBorder="1" applyAlignment="1">
      <alignment horizontal="center"/>
    </xf>
    <xf numFmtId="0" fontId="0" fillId="3" borderId="0" xfId="16" applyAlignment="1">
      <alignment/>
    </xf>
    <xf numFmtId="0" fontId="0" fillId="3" borderId="0" xfId="16" applyBorder="1" applyAlignment="1">
      <alignment/>
    </xf>
    <xf numFmtId="0" fontId="0" fillId="3" borderId="0" xfId="16" applyAlignment="1">
      <alignment/>
    </xf>
    <xf numFmtId="0" fontId="24" fillId="29" borderId="1" xfId="44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6" fillId="31" borderId="1" xfId="51" applyBorder="1" applyAlignment="1">
      <alignment/>
    </xf>
    <xf numFmtId="0" fontId="21" fillId="27" borderId="3" xfId="42" applyFont="1" applyAlignment="1">
      <alignment/>
    </xf>
    <xf numFmtId="0" fontId="20" fillId="26" borderId="1" xfId="39" applyFill="1" applyBorder="1" applyAlignment="1">
      <alignment/>
    </xf>
    <xf numFmtId="0" fontId="0" fillId="0" borderId="0" xfId="0" applyAlignment="1">
      <alignment/>
    </xf>
    <xf numFmtId="0" fontId="21" fillId="26" borderId="0" xfId="40" applyBorder="1" applyAlignment="1">
      <alignment/>
    </xf>
    <xf numFmtId="0" fontId="0" fillId="8" borderId="0" xfId="21" applyAlignment="1">
      <alignment/>
    </xf>
    <xf numFmtId="0" fontId="0" fillId="0" borderId="0" xfId="0" applyAlignment="1">
      <alignment/>
    </xf>
    <xf numFmtId="0" fontId="25" fillId="30" borderId="1" xfId="49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E26" sqref="E26"/>
    </sheetView>
  </sheetViews>
  <sheetFormatPr defaultColWidth="11.421875" defaultRowHeight="15"/>
  <cols>
    <col min="1" max="1" width="24.7109375" style="23" customWidth="1"/>
    <col min="2" max="3" width="7.421875" style="23" customWidth="1"/>
    <col min="4" max="4" width="2.7109375" style="23" customWidth="1"/>
    <col min="5" max="5" width="17.140625" style="23" customWidth="1"/>
    <col min="6" max="6" width="8.140625" style="23" customWidth="1"/>
    <col min="7" max="7" width="6.00390625" style="23" customWidth="1"/>
    <col min="8" max="8" width="3.00390625" style="23" customWidth="1"/>
    <col min="9" max="9" width="19.00390625" style="23" customWidth="1"/>
    <col min="10" max="10" width="8.57421875" style="23" customWidth="1"/>
    <col min="11" max="11" width="6.8515625" style="23" customWidth="1"/>
    <col min="12" max="12" width="3.00390625" style="23" customWidth="1"/>
    <col min="13" max="13" width="19.8515625" style="23" customWidth="1"/>
    <col min="14" max="14" width="8.00390625" style="23" customWidth="1"/>
    <col min="15" max="15" width="7.421875" style="23" customWidth="1"/>
    <col min="16" max="16" width="3.00390625" style="23" customWidth="1"/>
    <col min="17" max="17" width="16.7109375" style="23" customWidth="1"/>
    <col min="18" max="18" width="8.57421875" style="23" customWidth="1"/>
    <col min="19" max="19" width="7.7109375" style="23" customWidth="1"/>
    <col min="20" max="20" width="3.00390625" style="23" customWidth="1"/>
    <col min="21" max="23" width="11.421875" style="23" customWidth="1"/>
    <col min="24" max="24" width="3.00390625" style="23" customWidth="1"/>
    <col min="25" max="16384" width="11.421875" style="23" customWidth="1"/>
  </cols>
  <sheetData>
    <row r="1" spans="4:26" ht="15">
      <c r="D1" s="25"/>
      <c r="E1" s="9" t="s">
        <v>2</v>
      </c>
      <c r="F1" s="3">
        <v>0.2</v>
      </c>
      <c r="H1" s="25"/>
      <c r="I1" s="3" t="s">
        <v>2</v>
      </c>
      <c r="J1" s="3">
        <v>0.2</v>
      </c>
      <c r="L1" s="25"/>
      <c r="M1" s="3" t="s">
        <v>2</v>
      </c>
      <c r="N1" s="3">
        <v>0.2</v>
      </c>
      <c r="P1" s="25"/>
      <c r="Q1" s="3" t="s">
        <v>2</v>
      </c>
      <c r="R1" s="3">
        <v>0.2</v>
      </c>
      <c r="T1" s="25"/>
      <c r="U1" s="9" t="s">
        <v>2</v>
      </c>
      <c r="V1" s="3">
        <v>0.2</v>
      </c>
      <c r="X1" s="25"/>
      <c r="Y1" s="9" t="s">
        <v>2</v>
      </c>
      <c r="Z1" s="3">
        <v>0.2</v>
      </c>
    </row>
    <row r="2" spans="4:26" ht="15">
      <c r="D2" s="25"/>
      <c r="E2" s="9" t="s">
        <v>3</v>
      </c>
      <c r="F2" s="4">
        <v>15000</v>
      </c>
      <c r="H2" s="25"/>
      <c r="I2" s="3" t="s">
        <v>3</v>
      </c>
      <c r="J2" s="4">
        <v>18000</v>
      </c>
      <c r="L2" s="25"/>
      <c r="M2" s="3" t="s">
        <v>3</v>
      </c>
      <c r="N2" s="4">
        <v>25000</v>
      </c>
      <c r="P2" s="25"/>
      <c r="Q2" s="3" t="s">
        <v>3</v>
      </c>
      <c r="R2" s="4">
        <v>5000</v>
      </c>
      <c r="T2" s="25"/>
      <c r="U2" s="9" t="s">
        <v>3</v>
      </c>
      <c r="V2" s="4">
        <v>9000</v>
      </c>
      <c r="X2" s="25"/>
      <c r="Y2" s="9" t="s">
        <v>3</v>
      </c>
      <c r="Z2" s="4">
        <v>2500</v>
      </c>
    </row>
    <row r="3" spans="4:26" ht="15">
      <c r="D3" s="25"/>
      <c r="E3" s="9" t="s">
        <v>10</v>
      </c>
      <c r="F3" s="4">
        <v>70</v>
      </c>
      <c r="H3" s="25"/>
      <c r="I3" s="3" t="s">
        <v>10</v>
      </c>
      <c r="J3" s="4">
        <v>90</v>
      </c>
      <c r="L3" s="25"/>
      <c r="M3" s="3" t="s">
        <v>10</v>
      </c>
      <c r="N3" s="4">
        <v>110</v>
      </c>
      <c r="P3" s="25"/>
      <c r="Q3" s="3" t="s">
        <v>10</v>
      </c>
      <c r="R3" s="4">
        <v>200</v>
      </c>
      <c r="T3" s="25"/>
      <c r="U3" s="9" t="s">
        <v>10</v>
      </c>
      <c r="V3" s="4">
        <v>90</v>
      </c>
      <c r="X3" s="25"/>
      <c r="Y3" s="9" t="s">
        <v>10</v>
      </c>
      <c r="Z3" s="4">
        <v>120</v>
      </c>
    </row>
    <row r="4" spans="4:26" ht="15">
      <c r="D4" s="25"/>
      <c r="E4" s="9" t="s">
        <v>11</v>
      </c>
      <c r="F4" s="3">
        <f>resist*F3</f>
        <v>1260000</v>
      </c>
      <c r="H4" s="25"/>
      <c r="I4" s="3" t="s">
        <v>11</v>
      </c>
      <c r="J4" s="3">
        <f>resist*J3</f>
        <v>1620000</v>
      </c>
      <c r="L4" s="25"/>
      <c r="M4" s="3" t="s">
        <v>11</v>
      </c>
      <c r="N4" s="3">
        <f>resist*N3</f>
        <v>1980000</v>
      </c>
      <c r="P4" s="25"/>
      <c r="Q4" s="3" t="s">
        <v>11</v>
      </c>
      <c r="R4" s="3">
        <f>resist*R3</f>
        <v>3600000</v>
      </c>
      <c r="T4" s="25"/>
      <c r="U4" s="9" t="s">
        <v>11</v>
      </c>
      <c r="V4" s="3">
        <f>resist*V3</f>
        <v>1620000</v>
      </c>
      <c r="X4" s="25"/>
      <c r="Y4" s="9" t="s">
        <v>11</v>
      </c>
      <c r="Z4" s="3">
        <f>resist*Z3</f>
        <v>2160000</v>
      </c>
    </row>
    <row r="5" spans="4:26" ht="15">
      <c r="D5" s="25"/>
      <c r="E5" s="9" t="s">
        <v>4</v>
      </c>
      <c r="F5" s="3">
        <v>7500</v>
      </c>
      <c r="H5" s="25"/>
      <c r="I5" s="3" t="s">
        <v>4</v>
      </c>
      <c r="J5" s="3">
        <v>7500</v>
      </c>
      <c r="L5" s="25"/>
      <c r="M5" s="3" t="s">
        <v>4</v>
      </c>
      <c r="N5" s="3">
        <v>7500</v>
      </c>
      <c r="P5" s="25"/>
      <c r="Q5" s="3" t="s">
        <v>4</v>
      </c>
      <c r="R5" s="3">
        <v>7500</v>
      </c>
      <c r="T5" s="25"/>
      <c r="U5" s="9" t="s">
        <v>4</v>
      </c>
      <c r="V5" s="3">
        <v>7500</v>
      </c>
      <c r="X5" s="25"/>
      <c r="Y5" s="9" t="s">
        <v>4</v>
      </c>
      <c r="Z5" s="3">
        <v>7500</v>
      </c>
    </row>
    <row r="6" spans="4:26" ht="15">
      <c r="D6" s="25"/>
      <c r="E6" s="9" t="s">
        <v>5</v>
      </c>
      <c r="F6" s="3">
        <v>240</v>
      </c>
      <c r="H6" s="25"/>
      <c r="I6" s="3" t="s">
        <v>5</v>
      </c>
      <c r="J6" s="3">
        <v>240</v>
      </c>
      <c r="L6" s="25"/>
      <c r="M6" s="3" t="s">
        <v>5</v>
      </c>
      <c r="N6" s="3">
        <v>240</v>
      </c>
      <c r="P6" s="25"/>
      <c r="Q6" s="3" t="s">
        <v>5</v>
      </c>
      <c r="R6" s="3">
        <v>240</v>
      </c>
      <c r="T6" s="25"/>
      <c r="U6" s="9" t="s">
        <v>5</v>
      </c>
      <c r="V6" s="3">
        <v>240</v>
      </c>
      <c r="X6" s="25"/>
      <c r="Y6" s="9" t="s">
        <v>5</v>
      </c>
      <c r="Z6" s="3">
        <v>240</v>
      </c>
    </row>
    <row r="7" spans="4:26" ht="15">
      <c r="D7" s="25"/>
      <c r="E7" s="9" t="s">
        <v>6</v>
      </c>
      <c r="F7" s="3">
        <f>appren*F3</f>
        <v>14</v>
      </c>
      <c r="H7" s="25"/>
      <c r="I7" s="3" t="s">
        <v>6</v>
      </c>
      <c r="J7" s="3">
        <f>appren*J3</f>
        <v>18</v>
      </c>
      <c r="L7" s="25"/>
      <c r="M7" s="3" t="s">
        <v>6</v>
      </c>
      <c r="N7" s="3">
        <f>N1*N3</f>
        <v>22</v>
      </c>
      <c r="P7" s="25"/>
      <c r="Q7" s="3" t="s">
        <v>6</v>
      </c>
      <c r="R7" s="3">
        <f>R1*R3</f>
        <v>40</v>
      </c>
      <c r="T7" s="25"/>
      <c r="U7" s="9" t="s">
        <v>6</v>
      </c>
      <c r="V7" s="3">
        <f>appren*V3</f>
        <v>18</v>
      </c>
      <c r="X7" s="25"/>
      <c r="Y7" s="9" t="s">
        <v>6</v>
      </c>
      <c r="Z7" s="3">
        <f>appren*Z3</f>
        <v>24</v>
      </c>
    </row>
    <row r="8" spans="4:26" ht="15">
      <c r="D8" s="25"/>
      <c r="E8" s="9" t="s">
        <v>7</v>
      </c>
      <c r="F8" s="3">
        <f>(161*F7)+(10*F7*1.15)+(10*F7*1.3)+(20*F7*1.5)+(10*F7*1.8)+(10*F7*2.1)+(10*F7*2.5)+(9*F7*3)</f>
        <v>4291</v>
      </c>
      <c r="H8" s="25"/>
      <c r="I8" s="3" t="s">
        <v>7</v>
      </c>
      <c r="J8" s="3">
        <f>(161*decl)+(10*decl*1.15)+(10*decl*1.3)+(20*decl*1.5)+(10*decl*1.8)+(10*decl*2.1)+(10*decl*2.5)+(9*decl*3)</f>
        <v>5517</v>
      </c>
      <c r="L8" s="25"/>
      <c r="M8" s="3" t="s">
        <v>7</v>
      </c>
      <c r="N8" s="3">
        <f>(161*N7)+(10*N7*1.15)+(10*N7*1.3)+(20*N7*1.5)+(10*N7*1.8)+(10*N7*2.1)+(10*N7*2.5)+(9*N7*3)</f>
        <v>6743</v>
      </c>
      <c r="P8" s="25"/>
      <c r="Q8" s="3" t="s">
        <v>7</v>
      </c>
      <c r="R8" s="3">
        <f>(161*R7)+(10*R7*1.15)+(10*R7*1.3)+(2*R7*1.5)</f>
        <v>7540</v>
      </c>
      <c r="T8" s="25"/>
      <c r="U8" s="9" t="s">
        <v>7</v>
      </c>
      <c r="V8" s="3">
        <f>(161*V7)+(10*V7*1.15)+(10*V7*1.3)+(20*V7*1.5)+(10*V7*1.8)+(10*V7*2.1)+(10*V7*2.5)+(9*V7*3)</f>
        <v>5517</v>
      </c>
      <c r="X8" s="25"/>
      <c r="Y8" s="9" t="s">
        <v>7</v>
      </c>
      <c r="Z8" s="3">
        <f>(161*Z7)+(10*Z7*1.15)+(10*Z7*1.3)+(20*Z7*1.5)+(10*Z7*1.8)+(10*Z7*2.1)+(10*Z7*2.5)+(9*Z7*3)</f>
        <v>7356</v>
      </c>
    </row>
    <row r="9" spans="4:26" ht="15">
      <c r="D9" s="25"/>
      <c r="E9" s="9" t="s">
        <v>8</v>
      </c>
      <c r="F9" s="3">
        <f>(F5-F8)/(appren*F3*10*3)</f>
        <v>7.640476190476191</v>
      </c>
      <c r="H9" s="25"/>
      <c r="I9" s="3" t="s">
        <v>8</v>
      </c>
      <c r="J9" s="3">
        <f>(J5-J8)/(appren*J3*10*3)</f>
        <v>3.672222222222222</v>
      </c>
      <c r="L9" s="25"/>
      <c r="M9" s="3" t="s">
        <v>8</v>
      </c>
      <c r="N9" s="3">
        <f>(N5-N8)/(appren*N3*10*3)</f>
        <v>1.146969696969697</v>
      </c>
      <c r="P9" s="25"/>
      <c r="Q9" s="3" t="s">
        <v>8</v>
      </c>
      <c r="R9" s="3">
        <f>MAX((R5-R8)/(appren*R3*10*3),0)</f>
        <v>0</v>
      </c>
      <c r="T9" s="25"/>
      <c r="U9" s="9" t="s">
        <v>8</v>
      </c>
      <c r="V9" s="3">
        <f>(V5-V8)/(appren*V3*10*3)</f>
        <v>3.672222222222222</v>
      </c>
      <c r="X9" s="25"/>
      <c r="Y9" s="9" t="s">
        <v>8</v>
      </c>
      <c r="Z9" s="3">
        <f>(Z5-Z8)/(appren*Z3*10*3)</f>
        <v>0.2</v>
      </c>
    </row>
    <row r="10" spans="4:26" ht="15">
      <c r="D10" s="25"/>
      <c r="E10" s="9" t="s">
        <v>12</v>
      </c>
      <c r="F10" s="3">
        <f>INT(241+F9*10)</f>
        <v>317</v>
      </c>
      <c r="H10" s="25"/>
      <c r="I10" s="3" t="s">
        <v>12</v>
      </c>
      <c r="J10" s="3">
        <f>INT(241+J9*10)</f>
        <v>277</v>
      </c>
      <c r="L10" s="25"/>
      <c r="M10" s="3" t="s">
        <v>12</v>
      </c>
      <c r="N10" s="3">
        <f>INT(241+N9*10)</f>
        <v>252</v>
      </c>
      <c r="P10" s="25"/>
      <c r="Q10" s="3" t="s">
        <v>12</v>
      </c>
      <c r="R10" s="4">
        <v>184</v>
      </c>
      <c r="T10" s="25"/>
      <c r="U10" s="9" t="s">
        <v>12</v>
      </c>
      <c r="V10" s="3">
        <f>INT(241+V9*10)</f>
        <v>277</v>
      </c>
      <c r="X10" s="25"/>
      <c r="Y10" s="9" t="s">
        <v>12</v>
      </c>
      <c r="Z10" s="3">
        <f>INT(241+Z9*10)</f>
        <v>243</v>
      </c>
    </row>
    <row r="11" spans="4:26" ht="15">
      <c r="D11" s="25"/>
      <c r="E11" s="9" t="s">
        <v>9</v>
      </c>
      <c r="F11" s="3">
        <f>F2/F10</f>
        <v>47.3186119873817</v>
      </c>
      <c r="H11" s="25"/>
      <c r="I11" s="3" t="s">
        <v>9</v>
      </c>
      <c r="J11" s="3">
        <f>resist/J10</f>
        <v>64.98194945848375</v>
      </c>
      <c r="L11" s="25"/>
      <c r="M11" s="3" t="s">
        <v>9</v>
      </c>
      <c r="N11" s="3">
        <f>N2/N10</f>
        <v>99.2063492063492</v>
      </c>
      <c r="P11" s="25"/>
      <c r="Q11" s="3" t="s">
        <v>9</v>
      </c>
      <c r="R11" s="3">
        <f>R2/R10</f>
        <v>27.17391304347826</v>
      </c>
      <c r="T11" s="25"/>
      <c r="U11" s="9" t="s">
        <v>9</v>
      </c>
      <c r="V11" s="3">
        <f>V2/V10</f>
        <v>32.49097472924188</v>
      </c>
      <c r="X11" s="25"/>
      <c r="Y11" s="9" t="s">
        <v>9</v>
      </c>
      <c r="Z11" s="3">
        <f>Z2/Z10</f>
        <v>10.2880658436214</v>
      </c>
    </row>
    <row r="12" spans="4:24" s="14" customFormat="1" ht="15">
      <c r="D12" s="25"/>
      <c r="H12" s="25"/>
      <c r="L12" s="25"/>
      <c r="P12" s="25"/>
      <c r="T12" s="25"/>
      <c r="X12" s="25"/>
    </row>
    <row r="13" spans="4:24" ht="15">
      <c r="D13" s="25"/>
      <c r="H13" s="25"/>
      <c r="L13" s="25"/>
      <c r="P13" s="25"/>
      <c r="T13" s="25"/>
      <c r="X13" s="25"/>
    </row>
    <row r="14" spans="1:24" ht="15">
      <c r="A14" s="2" t="s">
        <v>29</v>
      </c>
      <c r="B14" s="5" t="s">
        <v>0</v>
      </c>
      <c r="C14" s="5" t="s">
        <v>13</v>
      </c>
      <c r="D14" s="25"/>
      <c r="E14" s="8" t="s">
        <v>54</v>
      </c>
      <c r="F14" s="7"/>
      <c r="G14" s="7"/>
      <c r="H14" s="25"/>
      <c r="I14" s="2" t="s">
        <v>38</v>
      </c>
      <c r="L14" s="25"/>
      <c r="M14" s="6" t="s">
        <v>93</v>
      </c>
      <c r="P14" s="25"/>
      <c r="Q14" s="2" t="s">
        <v>41</v>
      </c>
      <c r="T14" s="25"/>
      <c r="X14" s="25"/>
    </row>
    <row r="15" spans="1:24" ht="15">
      <c r="A15" s="1" t="s">
        <v>30</v>
      </c>
      <c r="B15" s="5">
        <v>10</v>
      </c>
      <c r="C15" s="5"/>
      <c r="D15" s="25"/>
      <c r="E15" s="23" t="s">
        <v>36</v>
      </c>
      <c r="F15" s="7">
        <v>-1</v>
      </c>
      <c r="G15" s="18"/>
      <c r="H15" s="25"/>
      <c r="I15" s="23" t="s">
        <v>40</v>
      </c>
      <c r="J15" s="23">
        <v>1</v>
      </c>
      <c r="L15" s="25"/>
      <c r="M15" s="23" t="s">
        <v>43</v>
      </c>
      <c r="N15" s="23">
        <v>10</v>
      </c>
      <c r="P15" s="25"/>
      <c r="Q15" s="23" t="s">
        <v>45</v>
      </c>
      <c r="R15" s="23">
        <v>10</v>
      </c>
      <c r="T15" s="25"/>
      <c r="X15" s="25"/>
    </row>
    <row r="16" spans="1:24" ht="15">
      <c r="A16" s="23" t="s">
        <v>32</v>
      </c>
      <c r="B16" s="5">
        <v>10</v>
      </c>
      <c r="C16" s="5"/>
      <c r="D16" s="25"/>
      <c r="E16" s="7" t="s">
        <v>56</v>
      </c>
      <c r="F16" s="7">
        <v>1</v>
      </c>
      <c r="H16" s="25"/>
      <c r="I16" s="23" t="s">
        <v>39</v>
      </c>
      <c r="J16" s="23">
        <v>10</v>
      </c>
      <c r="L16" s="25"/>
      <c r="M16" s="23" t="s">
        <v>42</v>
      </c>
      <c r="N16" s="23">
        <v>1</v>
      </c>
      <c r="P16" s="25"/>
      <c r="Q16" s="23" t="s">
        <v>44</v>
      </c>
      <c r="R16" s="23">
        <v>1</v>
      </c>
      <c r="T16" s="25"/>
      <c r="X16" s="25"/>
    </row>
    <row r="17" spans="1:24" ht="15">
      <c r="A17" s="23" t="s">
        <v>33</v>
      </c>
      <c r="B17" s="5">
        <v>10</v>
      </c>
      <c r="C17" s="5"/>
      <c r="D17" s="25"/>
      <c r="E17" s="7" t="s">
        <v>55</v>
      </c>
      <c r="F17" s="7">
        <v>10</v>
      </c>
      <c r="H17" s="25"/>
      <c r="L17" s="25"/>
      <c r="P17" s="25"/>
      <c r="T17" s="25"/>
      <c r="X17" s="25"/>
    </row>
    <row r="18" spans="1:24" ht="15">
      <c r="A18" s="23" t="s">
        <v>36</v>
      </c>
      <c r="B18" s="5">
        <v>1</v>
      </c>
      <c r="C18" s="5"/>
      <c r="D18" s="25"/>
      <c r="E18" s="7"/>
      <c r="F18" s="7"/>
      <c r="H18" s="25"/>
      <c r="L18" s="25"/>
      <c r="P18" s="25"/>
      <c r="T18" s="25"/>
      <c r="X18" s="25"/>
    </row>
    <row r="19" spans="1:24" ht="15">
      <c r="A19" s="23" t="s">
        <v>31</v>
      </c>
      <c r="B19" s="5">
        <v>5</v>
      </c>
      <c r="C19" s="5"/>
      <c r="D19" s="25"/>
      <c r="E19" s="7"/>
      <c r="F19" s="7"/>
      <c r="G19" s="7"/>
      <c r="H19" s="25"/>
      <c r="L19" s="25"/>
      <c r="P19" s="25"/>
      <c r="T19" s="25"/>
      <c r="X19" s="25"/>
    </row>
    <row r="20" spans="1:24" ht="15">
      <c r="A20" s="23" t="s">
        <v>37</v>
      </c>
      <c r="B20" s="5">
        <v>1</v>
      </c>
      <c r="C20" s="5"/>
      <c r="D20" s="25"/>
      <c r="E20" s="7"/>
      <c r="F20" s="7"/>
      <c r="G20" s="7"/>
      <c r="H20" s="25"/>
      <c r="L20" s="25"/>
      <c r="P20" s="25"/>
      <c r="T20" s="25"/>
      <c r="X20" s="25"/>
    </row>
    <row r="21" spans="1:24" ht="15">
      <c r="A21" s="23" t="s">
        <v>35</v>
      </c>
      <c r="B21" s="5">
        <v>1</v>
      </c>
      <c r="C21" s="5"/>
      <c r="D21" s="25"/>
      <c r="E21" s="23" t="s">
        <v>1</v>
      </c>
      <c r="F21" s="23">
        <f>F14*G14+F15*G15+F16*G16+F17*G17+F18*G18+F19*G19+B22</f>
        <v>0</v>
      </c>
      <c r="G21" s="7"/>
      <c r="H21" s="25"/>
      <c r="I21" s="23" t="s">
        <v>1</v>
      </c>
      <c r="J21" s="23">
        <f>J14*K14+J15*K15+J16*K16+J17*K17+J18*K18+J19*K19+B22</f>
        <v>0</v>
      </c>
      <c r="L21" s="25"/>
      <c r="M21" s="23" t="s">
        <v>1</v>
      </c>
      <c r="N21" s="23">
        <f>N14*O14+N15*O15+N16*O16+N17*O17+N18*O18+N19*O19+$B22</f>
        <v>0</v>
      </c>
      <c r="P21" s="25"/>
      <c r="Q21" s="23" t="s">
        <v>1</v>
      </c>
      <c r="R21" s="23">
        <f>R14*S14+R15*S15+R16*S16+R17*S17+R18*S18+R19*S19+$B22</f>
        <v>0</v>
      </c>
      <c r="T21" s="25"/>
      <c r="X21" s="25"/>
    </row>
    <row r="22" spans="1:24" ht="15">
      <c r="A22" s="23" t="s">
        <v>1</v>
      </c>
      <c r="B22" s="23">
        <f>B15*C15+B16*C16+B17*C17+B18*C18+B19*C19+B20*C20</f>
        <v>0</v>
      </c>
      <c r="D22" s="25"/>
      <c r="E22" s="23" t="s">
        <v>24</v>
      </c>
      <c r="F22" s="21">
        <f>INT(F21/F$11)</f>
        <v>0</v>
      </c>
      <c r="G22" s="7"/>
      <c r="H22" s="25"/>
      <c r="I22" s="23" t="s">
        <v>24</v>
      </c>
      <c r="J22" s="20">
        <f>INT(J21/J$11)</f>
        <v>0</v>
      </c>
      <c r="L22" s="25"/>
      <c r="M22" s="23" t="s">
        <v>24</v>
      </c>
      <c r="N22" s="17">
        <f>INT(N21/N$11)</f>
        <v>0</v>
      </c>
      <c r="P22" s="25"/>
      <c r="Q22" s="23" t="s">
        <v>24</v>
      </c>
      <c r="R22" s="22">
        <f>INT(R21/R$11)</f>
        <v>0</v>
      </c>
      <c r="T22" s="25"/>
      <c r="X22" s="25"/>
    </row>
    <row r="23" spans="4:24" ht="15">
      <c r="D23" s="25"/>
      <c r="E23" s="7"/>
      <c r="F23" s="7"/>
      <c r="G23" s="7"/>
      <c r="H23" s="25"/>
      <c r="L23" s="25"/>
      <c r="P23" s="25"/>
      <c r="T23" s="25"/>
      <c r="X23" s="25"/>
    </row>
    <row r="24" spans="4:24" s="14" customFormat="1" ht="15">
      <c r="D24" s="25"/>
      <c r="E24" s="16"/>
      <c r="F24" s="16"/>
      <c r="G24" s="16"/>
      <c r="H24" s="25"/>
      <c r="L24" s="25"/>
      <c r="P24" s="25"/>
      <c r="T24" s="25"/>
      <c r="X24" s="25"/>
    </row>
    <row r="25" spans="4:24" ht="15">
      <c r="D25" s="25"/>
      <c r="H25" s="25"/>
      <c r="L25" s="25"/>
      <c r="P25" s="25"/>
      <c r="T25" s="25"/>
      <c r="X25" s="25"/>
    </row>
    <row r="26" spans="1:24" ht="15">
      <c r="A26" s="2" t="s">
        <v>46</v>
      </c>
      <c r="B26" s="5" t="s">
        <v>0</v>
      </c>
      <c r="C26" s="5" t="s">
        <v>13</v>
      </c>
      <c r="D26" s="25"/>
      <c r="E26" s="8" t="s">
        <v>78</v>
      </c>
      <c r="F26" s="7"/>
      <c r="G26" s="7"/>
      <c r="H26" s="25"/>
      <c r="I26" s="2" t="s">
        <v>23</v>
      </c>
      <c r="L26" s="25"/>
      <c r="M26" s="2" t="s">
        <v>74</v>
      </c>
      <c r="P26" s="25"/>
      <c r="Q26" s="2" t="s">
        <v>41</v>
      </c>
      <c r="T26" s="25"/>
      <c r="U26" s="2" t="s">
        <v>83</v>
      </c>
      <c r="X26" s="25"/>
    </row>
    <row r="27" spans="1:24" ht="15">
      <c r="A27" s="23" t="s">
        <v>47</v>
      </c>
      <c r="B27" s="23">
        <v>10</v>
      </c>
      <c r="D27" s="25"/>
      <c r="E27" s="23" t="s">
        <v>53</v>
      </c>
      <c r="F27" s="7">
        <v>-1</v>
      </c>
      <c r="G27" s="18"/>
      <c r="H27" s="25"/>
      <c r="I27" s="23" t="s">
        <v>20</v>
      </c>
      <c r="J27" s="5">
        <v>10</v>
      </c>
      <c r="K27" s="5"/>
      <c r="L27" s="25"/>
      <c r="M27" s="23" t="s">
        <v>28</v>
      </c>
      <c r="N27" s="5">
        <v>10</v>
      </c>
      <c r="O27" s="5"/>
      <c r="P27" s="25"/>
      <c r="Q27" s="23" t="s">
        <v>45</v>
      </c>
      <c r="R27" s="23">
        <v>10</v>
      </c>
      <c r="T27" s="25"/>
      <c r="U27" s="23" t="s">
        <v>84</v>
      </c>
      <c r="V27" s="23">
        <v>1</v>
      </c>
      <c r="X27" s="25"/>
    </row>
    <row r="28" spans="1:24" ht="15">
      <c r="A28" s="23" t="s">
        <v>48</v>
      </c>
      <c r="B28" s="23">
        <v>10</v>
      </c>
      <c r="D28" s="25"/>
      <c r="E28" s="7" t="s">
        <v>58</v>
      </c>
      <c r="F28" s="7">
        <v>1</v>
      </c>
      <c r="H28" s="25"/>
      <c r="I28" s="23" t="s">
        <v>21</v>
      </c>
      <c r="J28" s="5">
        <v>1</v>
      </c>
      <c r="K28" s="5"/>
      <c r="L28" s="25"/>
      <c r="M28" s="23" t="s">
        <v>27</v>
      </c>
      <c r="N28" s="5">
        <v>1</v>
      </c>
      <c r="O28" s="5"/>
      <c r="P28" s="25"/>
      <c r="Q28" s="23" t="s">
        <v>44</v>
      </c>
      <c r="R28" s="23">
        <v>1</v>
      </c>
      <c r="T28" s="25"/>
      <c r="X28" s="25"/>
    </row>
    <row r="29" spans="1:24" ht="15">
      <c r="A29" s="23" t="s">
        <v>49</v>
      </c>
      <c r="B29" s="23">
        <v>10</v>
      </c>
      <c r="D29" s="25"/>
      <c r="E29" s="7" t="s">
        <v>57</v>
      </c>
      <c r="F29" s="7">
        <v>10</v>
      </c>
      <c r="G29" s="7"/>
      <c r="H29" s="25"/>
      <c r="L29" s="25"/>
      <c r="P29" s="25"/>
      <c r="T29" s="25"/>
      <c r="X29" s="25"/>
    </row>
    <row r="30" spans="1:24" ht="15">
      <c r="A30" s="23" t="s">
        <v>50</v>
      </c>
      <c r="B30" s="23">
        <v>5</v>
      </c>
      <c r="D30" s="25"/>
      <c r="E30" s="7" t="s">
        <v>59</v>
      </c>
      <c r="F30" s="7">
        <v>10</v>
      </c>
      <c r="G30" s="7"/>
      <c r="H30" s="25"/>
      <c r="L30" s="25"/>
      <c r="P30" s="25"/>
      <c r="T30" s="25"/>
      <c r="X30" s="25"/>
    </row>
    <row r="31" spans="1:24" ht="15">
      <c r="A31" s="23" t="s">
        <v>52</v>
      </c>
      <c r="B31" s="23">
        <v>1</v>
      </c>
      <c r="D31" s="25"/>
      <c r="E31" s="7" t="s">
        <v>60</v>
      </c>
      <c r="F31" s="7">
        <v>1</v>
      </c>
      <c r="H31" s="25"/>
      <c r="L31" s="25"/>
      <c r="P31" s="25"/>
      <c r="T31" s="25"/>
      <c r="X31" s="25"/>
    </row>
    <row r="32" spans="1:24" ht="15">
      <c r="A32" s="23" t="s">
        <v>51</v>
      </c>
      <c r="B32" s="23">
        <v>1</v>
      </c>
      <c r="D32" s="25"/>
      <c r="E32" s="7" t="s">
        <v>61</v>
      </c>
      <c r="F32" s="7">
        <v>1</v>
      </c>
      <c r="G32" s="7"/>
      <c r="H32" s="25"/>
      <c r="L32" s="25"/>
      <c r="P32" s="25"/>
      <c r="T32" s="25"/>
      <c r="X32" s="25"/>
    </row>
    <row r="33" spans="1:24" ht="15">
      <c r="A33" s="23" t="s">
        <v>53</v>
      </c>
      <c r="B33" s="23">
        <v>1</v>
      </c>
      <c r="D33" s="25"/>
      <c r="E33" s="23" t="s">
        <v>1</v>
      </c>
      <c r="F33" s="23">
        <f>F26*G26+F27*G27+F28*G28+F29*G29+F30*G30+F31*G31+B34</f>
        <v>0</v>
      </c>
      <c r="G33" s="7"/>
      <c r="H33" s="25"/>
      <c r="I33" s="23" t="s">
        <v>1</v>
      </c>
      <c r="J33" s="23">
        <f>J27*K27+J28*K28+J29*K29+J30*K30+J31*K31+J32*K32+B34</f>
        <v>0</v>
      </c>
      <c r="L33" s="25"/>
      <c r="M33" s="23" t="s">
        <v>1</v>
      </c>
      <c r="N33" s="23">
        <f>B34+N27*O27+N28*O28+N29*O29+N30*O30+N31*O31+N32*O32</f>
        <v>0</v>
      </c>
      <c r="P33" s="25"/>
      <c r="Q33" s="23" t="s">
        <v>1</v>
      </c>
      <c r="R33" s="23">
        <f>R26*S26+R27*S27+R28*S28+R29*S29+R30*S30+R31*S31+$B34</f>
        <v>0</v>
      </c>
      <c r="T33" s="25"/>
      <c r="U33" s="23" t="s">
        <v>1</v>
      </c>
      <c r="V33" s="23">
        <f>B34+V27*W27+V28*W28+V29*W29+V30*W30+V31*W31+V32*W32</f>
        <v>0</v>
      </c>
      <c r="X33" s="25"/>
    </row>
    <row r="34" spans="1:24" ht="15">
      <c r="A34" s="23" t="s">
        <v>1</v>
      </c>
      <c r="B34" s="23">
        <f>B27*C27+B28*C28+B29*C29+B30*C30+B31*C31+B32*C32</f>
        <v>0</v>
      </c>
      <c r="D34" s="25"/>
      <c r="E34" s="23" t="s">
        <v>24</v>
      </c>
      <c r="F34" s="22">
        <f>INT(F33/F$11)</f>
        <v>0</v>
      </c>
      <c r="G34" s="7"/>
      <c r="H34" s="25"/>
      <c r="I34" s="23" t="s">
        <v>24</v>
      </c>
      <c r="J34" s="27">
        <f>INT(J33/J11)</f>
        <v>0</v>
      </c>
      <c r="L34" s="25"/>
      <c r="M34" s="23" t="s">
        <v>24</v>
      </c>
      <c r="N34" s="3">
        <f>INT(N33/N11)</f>
        <v>0</v>
      </c>
      <c r="P34" s="25"/>
      <c r="Q34" s="23" t="s">
        <v>24</v>
      </c>
      <c r="R34" s="3">
        <f>INT(R33/R$11)</f>
        <v>0</v>
      </c>
      <c r="T34" s="25"/>
      <c r="U34" s="23" t="s">
        <v>24</v>
      </c>
      <c r="V34" s="20">
        <f>INT(V33/V11)</f>
        <v>0</v>
      </c>
      <c r="X34" s="25"/>
    </row>
    <row r="35" spans="4:24" ht="15">
      <c r="D35" s="25"/>
      <c r="H35" s="25"/>
      <c r="L35" s="25"/>
      <c r="P35" s="25"/>
      <c r="T35" s="25"/>
      <c r="X35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zoomScalePageLayoutView="0" workbookViewId="0" topLeftCell="A1">
      <selection activeCell="R21" sqref="R21"/>
    </sheetView>
  </sheetViews>
  <sheetFormatPr defaultColWidth="11.421875" defaultRowHeight="15"/>
  <cols>
    <col min="1" max="1" width="24.7109375" style="23" customWidth="1"/>
    <col min="2" max="3" width="7.421875" style="23" customWidth="1"/>
    <col min="4" max="4" width="2.7109375" style="12" customWidth="1"/>
    <col min="5" max="5" width="17.140625" style="23" customWidth="1"/>
    <col min="6" max="6" width="8.140625" style="23" customWidth="1"/>
    <col min="7" max="7" width="6.00390625" style="23" customWidth="1"/>
    <col min="8" max="8" width="3.00390625" style="10" customWidth="1"/>
    <col min="9" max="9" width="19.00390625" style="23" customWidth="1"/>
    <col min="10" max="10" width="8.57421875" style="23" customWidth="1"/>
    <col min="11" max="11" width="6.8515625" style="23" customWidth="1"/>
    <col min="12" max="12" width="3.00390625" style="10" customWidth="1"/>
    <col min="13" max="13" width="19.00390625" style="23" customWidth="1"/>
    <col min="14" max="14" width="8.00390625" style="23" customWidth="1"/>
    <col min="15" max="15" width="7.421875" style="23" customWidth="1"/>
    <col min="16" max="16" width="3.00390625" style="10" customWidth="1"/>
    <col min="17" max="17" width="16.7109375" style="23" customWidth="1"/>
    <col min="18" max="18" width="8.57421875" style="23" customWidth="1"/>
    <col min="19" max="19" width="7.7109375" style="23" customWidth="1"/>
    <col min="20" max="20" width="3.00390625" style="10" customWidth="1"/>
    <col min="21" max="23" width="11.421875" style="23" customWidth="1"/>
    <col min="24" max="24" width="3.00390625" style="10" customWidth="1"/>
    <col min="25" max="16384" width="11.421875" style="23" customWidth="1"/>
  </cols>
  <sheetData>
    <row r="1" spans="5:26" ht="15">
      <c r="E1" s="9" t="s">
        <v>2</v>
      </c>
      <c r="F1" s="3">
        <v>0.2</v>
      </c>
      <c r="I1" s="3" t="s">
        <v>2</v>
      </c>
      <c r="J1" s="3">
        <v>0.2</v>
      </c>
      <c r="M1" s="3" t="s">
        <v>2</v>
      </c>
      <c r="N1" s="3">
        <v>0.2</v>
      </c>
      <c r="Q1" s="3" t="s">
        <v>2</v>
      </c>
      <c r="R1" s="3">
        <v>0.2</v>
      </c>
      <c r="U1" s="9" t="s">
        <v>2</v>
      </c>
      <c r="V1" s="3">
        <v>0.2</v>
      </c>
      <c r="Y1" s="9" t="s">
        <v>2</v>
      </c>
      <c r="Z1" s="3">
        <v>0.2</v>
      </c>
    </row>
    <row r="2" spans="5:26" ht="15">
      <c r="E2" s="9" t="s">
        <v>3</v>
      </c>
      <c r="F2" s="4">
        <v>15000</v>
      </c>
      <c r="I2" s="3" t="s">
        <v>3</v>
      </c>
      <c r="J2" s="4">
        <v>18000</v>
      </c>
      <c r="M2" s="3" t="s">
        <v>3</v>
      </c>
      <c r="N2" s="4">
        <v>25000</v>
      </c>
      <c r="Q2" s="3" t="s">
        <v>3</v>
      </c>
      <c r="R2" s="4">
        <v>5000</v>
      </c>
      <c r="U2" s="9" t="s">
        <v>3</v>
      </c>
      <c r="V2" s="4">
        <v>9000</v>
      </c>
      <c r="Y2" s="9" t="s">
        <v>3</v>
      </c>
      <c r="Z2" s="4">
        <v>2500</v>
      </c>
    </row>
    <row r="3" spans="5:26" ht="15">
      <c r="E3" s="9" t="s">
        <v>10</v>
      </c>
      <c r="F3" s="4">
        <v>70</v>
      </c>
      <c r="I3" s="3" t="s">
        <v>10</v>
      </c>
      <c r="J3" s="4">
        <v>90</v>
      </c>
      <c r="M3" s="3" t="s">
        <v>10</v>
      </c>
      <c r="N3" s="4">
        <v>110</v>
      </c>
      <c r="Q3" s="3" t="s">
        <v>10</v>
      </c>
      <c r="R3" s="4">
        <v>200</v>
      </c>
      <c r="U3" s="9" t="s">
        <v>10</v>
      </c>
      <c r="V3" s="4">
        <v>90</v>
      </c>
      <c r="Y3" s="9" t="s">
        <v>10</v>
      </c>
      <c r="Z3" s="4">
        <v>120</v>
      </c>
    </row>
    <row r="4" spans="5:26" ht="15">
      <c r="E4" s="9" t="s">
        <v>11</v>
      </c>
      <c r="F4" s="3">
        <f>resist*F3</f>
        <v>1260000</v>
      </c>
      <c r="I4" s="3" t="s">
        <v>11</v>
      </c>
      <c r="J4" s="3">
        <f>resist*J3</f>
        <v>1620000</v>
      </c>
      <c r="M4" s="3" t="s">
        <v>11</v>
      </c>
      <c r="N4" s="3">
        <f>resist*N3</f>
        <v>1980000</v>
      </c>
      <c r="Q4" s="3" t="s">
        <v>11</v>
      </c>
      <c r="R4" s="3">
        <f>resist*R3</f>
        <v>3600000</v>
      </c>
      <c r="U4" s="9" t="s">
        <v>11</v>
      </c>
      <c r="V4" s="3">
        <f>resist*V3</f>
        <v>1620000</v>
      </c>
      <c r="Y4" s="9" t="s">
        <v>11</v>
      </c>
      <c r="Z4" s="3">
        <f>resist*Z3</f>
        <v>2160000</v>
      </c>
    </row>
    <row r="5" spans="5:26" ht="15">
      <c r="E5" s="9" t="s">
        <v>4</v>
      </c>
      <c r="F5" s="3">
        <v>7400</v>
      </c>
      <c r="I5" s="3" t="s">
        <v>4</v>
      </c>
      <c r="J5" s="3">
        <v>7400</v>
      </c>
      <c r="M5" s="3" t="s">
        <v>4</v>
      </c>
      <c r="N5" s="3">
        <v>7400</v>
      </c>
      <c r="Q5" s="3" t="s">
        <v>4</v>
      </c>
      <c r="R5" s="3">
        <v>7400</v>
      </c>
      <c r="U5" s="9" t="s">
        <v>4</v>
      </c>
      <c r="V5" s="3">
        <v>7400</v>
      </c>
      <c r="Y5" s="9" t="s">
        <v>4</v>
      </c>
      <c r="Z5" s="3">
        <v>7400</v>
      </c>
    </row>
    <row r="6" spans="5:26" ht="15">
      <c r="E6" s="9" t="s">
        <v>5</v>
      </c>
      <c r="F6" s="3">
        <v>240</v>
      </c>
      <c r="I6" s="3" t="s">
        <v>5</v>
      </c>
      <c r="J6" s="3">
        <v>240</v>
      </c>
      <c r="M6" s="3" t="s">
        <v>5</v>
      </c>
      <c r="N6" s="3">
        <v>240</v>
      </c>
      <c r="Q6" s="3" t="s">
        <v>5</v>
      </c>
      <c r="R6" s="3">
        <v>240</v>
      </c>
      <c r="U6" s="9" t="s">
        <v>5</v>
      </c>
      <c r="V6" s="3">
        <v>240</v>
      </c>
      <c r="Y6" s="9" t="s">
        <v>5</v>
      </c>
      <c r="Z6" s="3">
        <v>240</v>
      </c>
    </row>
    <row r="7" spans="5:26" ht="15">
      <c r="E7" s="9" t="s">
        <v>6</v>
      </c>
      <c r="F7" s="3">
        <f>appren*F3</f>
        <v>14</v>
      </c>
      <c r="I7" s="3" t="s">
        <v>6</v>
      </c>
      <c r="J7" s="3">
        <f>appren*J3</f>
        <v>18</v>
      </c>
      <c r="M7" s="3" t="s">
        <v>6</v>
      </c>
      <c r="N7" s="3">
        <f>N1*N3</f>
        <v>22</v>
      </c>
      <c r="Q7" s="3" t="s">
        <v>6</v>
      </c>
      <c r="R7" s="3">
        <f>R1*R3</f>
        <v>40</v>
      </c>
      <c r="U7" s="9" t="s">
        <v>6</v>
      </c>
      <c r="V7" s="3">
        <f>appren*V3</f>
        <v>18</v>
      </c>
      <c r="Y7" s="9" t="s">
        <v>6</v>
      </c>
      <c r="Z7" s="3">
        <f>appren*Z3</f>
        <v>24</v>
      </c>
    </row>
    <row r="8" spans="5:26" ht="15">
      <c r="E8" s="9" t="s">
        <v>7</v>
      </c>
      <c r="F8" s="3">
        <f>(161*F7)+(10*F7*1.15)+(10*F7*1.3)+(20*F7*1.5)+(10*F7*1.8)+(10*F7*2.1)+(10*F7*2.5)+(9*F7*3)</f>
        <v>4291</v>
      </c>
      <c r="I8" s="3" t="s">
        <v>7</v>
      </c>
      <c r="J8" s="3">
        <f>(161*decl)+(10*decl*1.15)+(10*decl*1.3)+(20*decl*1.5)+(10*decl*1.8)+(10*decl*2.1)+(10*decl*2.5)+(9*decl*3)</f>
        <v>5517</v>
      </c>
      <c r="M8" s="3" t="s">
        <v>7</v>
      </c>
      <c r="N8" s="3">
        <f>(161*N7)+(10*N7*1.15)+(10*N7*1.3)+(20*N7*1.5)+(10*N7*1.8)+(10*N7*2.1)+(10*N7*2.5)+(9*N7*3)</f>
        <v>6743</v>
      </c>
      <c r="Q8" s="3" t="s">
        <v>7</v>
      </c>
      <c r="R8" s="3">
        <f>(161*R7)+(10*R7*1.15)+(10*R7*1.3)+(2*R7*1.5)</f>
        <v>7540</v>
      </c>
      <c r="U8" s="9" t="s">
        <v>7</v>
      </c>
      <c r="V8" s="3">
        <f>(161*V7)+(10*V7*1.15)+(10*V7*1.3)+(20*V7*1.5)+(10*V7*1.8)+(10*V7*2.1)+(10*V7*2.5)+(9*V7*3)</f>
        <v>5517</v>
      </c>
      <c r="Y8" s="9" t="s">
        <v>7</v>
      </c>
      <c r="Z8" s="3">
        <f>(161*Z7)+(10*Z7*1.15)+(10*Z7*1.3)+(20*Z7*1.5)+(10*Z7*1.8)+(10*Z7*2.1)+(10*Z7*2.5)+(9*Z7*3)</f>
        <v>7356</v>
      </c>
    </row>
    <row r="9" spans="5:26" ht="15">
      <c r="E9" s="9" t="s">
        <v>8</v>
      </c>
      <c r="F9" s="3">
        <f>(F5-F8)/(appren*F3*10*3)</f>
        <v>7.402380952380953</v>
      </c>
      <c r="I9" s="3" t="s">
        <v>8</v>
      </c>
      <c r="J9" s="3">
        <f>(J5-J8)/(appren*J3*10*3)</f>
        <v>3.487037037037037</v>
      </c>
      <c r="M9" s="3" t="s">
        <v>8</v>
      </c>
      <c r="N9" s="3">
        <f>(N5-N8)/(appren*N3*10*3)</f>
        <v>0.9954545454545455</v>
      </c>
      <c r="Q9" s="3" t="s">
        <v>8</v>
      </c>
      <c r="R9" s="3">
        <f>MAX((R5-R8)/(appren*R3*10*3),0)</f>
        <v>0</v>
      </c>
      <c r="U9" s="9" t="s">
        <v>8</v>
      </c>
      <c r="V9" s="3">
        <f>(V5-V8)/(appren*V3*10*3)</f>
        <v>3.487037037037037</v>
      </c>
      <c r="Y9" s="9" t="s">
        <v>8</v>
      </c>
      <c r="Z9" s="3">
        <f>(Z5-Z8)/(appren*Z3*10*3)</f>
        <v>0.06111111111111111</v>
      </c>
    </row>
    <row r="10" spans="5:26" ht="15">
      <c r="E10" s="9" t="s">
        <v>12</v>
      </c>
      <c r="F10" s="3">
        <f>INT(241+F9*10)</f>
        <v>315</v>
      </c>
      <c r="I10" s="3" t="s">
        <v>12</v>
      </c>
      <c r="J10" s="3">
        <f>INT(241+J9*10)</f>
        <v>275</v>
      </c>
      <c r="M10" s="3" t="s">
        <v>12</v>
      </c>
      <c r="N10" s="3">
        <f>INT(241+N9*10)</f>
        <v>250</v>
      </c>
      <c r="Q10" s="3" t="s">
        <v>12</v>
      </c>
      <c r="R10" s="4">
        <v>184</v>
      </c>
      <c r="U10" s="9" t="s">
        <v>12</v>
      </c>
      <c r="V10" s="3">
        <f>INT(241+V9*10)</f>
        <v>275</v>
      </c>
      <c r="Y10" s="9" t="s">
        <v>12</v>
      </c>
      <c r="Z10" s="3">
        <f>INT(241+Z9*10)</f>
        <v>241</v>
      </c>
    </row>
    <row r="11" spans="5:26" ht="15">
      <c r="E11" s="9" t="s">
        <v>9</v>
      </c>
      <c r="F11" s="3">
        <f>F2/F10</f>
        <v>47.61904761904762</v>
      </c>
      <c r="I11" s="3" t="s">
        <v>9</v>
      </c>
      <c r="J11" s="3">
        <f>resist/J10</f>
        <v>65.45454545454545</v>
      </c>
      <c r="M11" s="3" t="s">
        <v>9</v>
      </c>
      <c r="N11" s="3">
        <f>N2/N10</f>
        <v>100</v>
      </c>
      <c r="Q11" s="3" t="s">
        <v>9</v>
      </c>
      <c r="R11" s="3">
        <f>R2/R10</f>
        <v>27.17391304347826</v>
      </c>
      <c r="U11" s="9" t="s">
        <v>9</v>
      </c>
      <c r="V11" s="3">
        <f>V2/V10</f>
        <v>32.72727272727273</v>
      </c>
      <c r="Y11" s="9" t="s">
        <v>9</v>
      </c>
      <c r="Z11" s="3">
        <f>Z2/Z10</f>
        <v>10.37344398340249</v>
      </c>
    </row>
    <row r="12" s="14" customFormat="1" ht="15">
      <c r="D12" s="15"/>
    </row>
    <row r="14" spans="1:19" ht="15">
      <c r="A14" s="2" t="s">
        <v>62</v>
      </c>
      <c r="B14" s="5" t="s">
        <v>0</v>
      </c>
      <c r="C14" s="5" t="s">
        <v>13</v>
      </c>
      <c r="E14" s="2" t="s">
        <v>70</v>
      </c>
      <c r="G14" s="5" t="s">
        <v>13</v>
      </c>
      <c r="I14" s="2" t="s">
        <v>79</v>
      </c>
      <c r="K14" s="5" t="s">
        <v>13</v>
      </c>
      <c r="M14" s="2" t="s">
        <v>75</v>
      </c>
      <c r="O14" s="5" t="s">
        <v>13</v>
      </c>
      <c r="Q14" s="6" t="s">
        <v>90</v>
      </c>
      <c r="S14" s="5" t="s">
        <v>13</v>
      </c>
    </row>
    <row r="15" spans="1:18" ht="15">
      <c r="A15" s="23" t="s">
        <v>63</v>
      </c>
      <c r="B15" s="23">
        <v>10</v>
      </c>
      <c r="E15" s="23" t="s">
        <v>71</v>
      </c>
      <c r="F15" s="18">
        <v>1</v>
      </c>
      <c r="G15" s="18"/>
      <c r="I15" s="23" t="s">
        <v>80</v>
      </c>
      <c r="J15" s="5">
        <v>10</v>
      </c>
      <c r="K15" s="5"/>
      <c r="M15" s="23" t="s">
        <v>76</v>
      </c>
      <c r="N15" s="5">
        <v>10</v>
      </c>
      <c r="O15" s="5"/>
      <c r="Q15" s="23" t="s">
        <v>43</v>
      </c>
      <c r="R15" s="23">
        <v>10</v>
      </c>
    </row>
    <row r="16" spans="1:18" ht="15">
      <c r="A16" s="23" t="s">
        <v>64</v>
      </c>
      <c r="B16" s="23">
        <v>10</v>
      </c>
      <c r="E16" s="23" t="s">
        <v>72</v>
      </c>
      <c r="F16" s="18">
        <v>1</v>
      </c>
      <c r="G16" s="18"/>
      <c r="I16" s="23" t="s">
        <v>81</v>
      </c>
      <c r="J16" s="5">
        <v>1</v>
      </c>
      <c r="K16" s="5"/>
      <c r="M16" s="23" t="s">
        <v>77</v>
      </c>
      <c r="N16" s="5">
        <v>1</v>
      </c>
      <c r="O16" s="5"/>
      <c r="Q16" s="23" t="s">
        <v>42</v>
      </c>
      <c r="R16" s="23">
        <v>1</v>
      </c>
    </row>
    <row r="17" spans="1:7" ht="15">
      <c r="A17" s="23" t="s">
        <v>65</v>
      </c>
      <c r="B17" s="23">
        <v>5</v>
      </c>
      <c r="E17" s="23" t="s">
        <v>73</v>
      </c>
      <c r="F17" s="18">
        <v>10</v>
      </c>
      <c r="G17" s="18"/>
    </row>
    <row r="18" spans="1:7" ht="15">
      <c r="A18" s="23" t="s">
        <v>66</v>
      </c>
      <c r="B18" s="23">
        <v>10</v>
      </c>
      <c r="F18" s="18">
        <v>-1</v>
      </c>
      <c r="G18" s="18"/>
    </row>
    <row r="19" spans="1:2" ht="15">
      <c r="A19" s="23" t="s">
        <v>67</v>
      </c>
      <c r="B19" s="23">
        <v>1</v>
      </c>
    </row>
    <row r="20" spans="1:2" ht="15">
      <c r="A20" s="23" t="s">
        <v>68</v>
      </c>
      <c r="B20" s="23">
        <v>1</v>
      </c>
    </row>
    <row r="21" spans="1:18" ht="15">
      <c r="A21" s="23" t="s">
        <v>69</v>
      </c>
      <c r="B21" s="23">
        <v>1</v>
      </c>
      <c r="E21" s="23" t="s">
        <v>1</v>
      </c>
      <c r="F21" s="23">
        <f>F15*G15+F16*G16+F17*G17+F18*G18+F19*G19+F20*G20+B22</f>
        <v>0</v>
      </c>
      <c r="I21" s="23" t="s">
        <v>1</v>
      </c>
      <c r="J21" s="23">
        <f>J15*K15+J16*K16+J17*K17+J18*K18+J19*K19+J20*K20+B22</f>
        <v>0</v>
      </c>
      <c r="M21" s="23" t="s">
        <v>1</v>
      </c>
      <c r="N21" s="23">
        <f>B22+N15*O15+N16*O16+N17*O17+N18*O18+N19*O19+N20*O20</f>
        <v>0</v>
      </c>
      <c r="Q21" s="23" t="s">
        <v>1</v>
      </c>
      <c r="R21" s="23">
        <f>R15*S15+R16*S16+R17*S17+R18*S18+R19*S19+$B22</f>
        <v>0</v>
      </c>
    </row>
    <row r="22" spans="1:18" ht="15">
      <c r="A22" s="23" t="s">
        <v>1</v>
      </c>
      <c r="B22" s="23">
        <f>B15*C15+B16*C16+B17*C17+B18*C18+B19*C19+B20*C20</f>
        <v>0</v>
      </c>
      <c r="E22" s="23" t="s">
        <v>24</v>
      </c>
      <c r="F22" s="3">
        <f>INT(F21/F11)</f>
        <v>0</v>
      </c>
      <c r="I22" s="23" t="s">
        <v>24</v>
      </c>
      <c r="J22" s="20">
        <f>INT(J21/J11)</f>
        <v>0</v>
      </c>
      <c r="M22" s="23" t="s">
        <v>24</v>
      </c>
      <c r="N22" s="3">
        <f>INT(N21/N11)</f>
        <v>0</v>
      </c>
      <c r="Q22" s="23" t="s">
        <v>24</v>
      </c>
      <c r="R22" s="3">
        <f>INT(R21/R$11)</f>
        <v>0</v>
      </c>
    </row>
    <row r="48" spans="1:26" s="12" customFormat="1" ht="15">
      <c r="A48" s="23"/>
      <c r="B48" s="23">
        <v>90</v>
      </c>
      <c r="C48" s="23">
        <f>B48*0.2</f>
        <v>18</v>
      </c>
      <c r="E48" s="23"/>
      <c r="F48" s="23"/>
      <c r="G48" s="23"/>
      <c r="H48" s="10"/>
      <c r="I48" s="23"/>
      <c r="J48" s="23"/>
      <c r="K48" s="23"/>
      <c r="L48" s="10"/>
      <c r="M48" s="23"/>
      <c r="N48" s="23"/>
      <c r="O48" s="23"/>
      <c r="P48" s="10"/>
      <c r="Q48" s="23"/>
      <c r="R48" s="23"/>
      <c r="S48" s="23"/>
      <c r="T48" s="10"/>
      <c r="U48" s="23"/>
      <c r="V48" s="23"/>
      <c r="W48" s="23"/>
      <c r="X48" s="10"/>
      <c r="Y48" s="23"/>
      <c r="Z48" s="23"/>
    </row>
    <row r="50" spans="1:26" s="12" customFormat="1" ht="15">
      <c r="A50" s="23">
        <v>1</v>
      </c>
      <c r="B50" s="23">
        <v>34</v>
      </c>
      <c r="C50" s="23"/>
      <c r="E50" s="23"/>
      <c r="F50" s="23"/>
      <c r="G50" s="23"/>
      <c r="H50" s="10"/>
      <c r="I50" s="23"/>
      <c r="J50" s="23"/>
      <c r="K50" s="23"/>
      <c r="L50" s="10"/>
      <c r="M50" s="23"/>
      <c r="N50" s="23"/>
      <c r="O50" s="23"/>
      <c r="P50" s="10"/>
      <c r="Q50" s="23"/>
      <c r="R50" s="23"/>
      <c r="S50" s="23"/>
      <c r="T50" s="10"/>
      <c r="U50" s="23"/>
      <c r="V50" s="23"/>
      <c r="W50" s="23"/>
      <c r="X50" s="10"/>
      <c r="Y50" s="23"/>
      <c r="Z50" s="23"/>
    </row>
    <row r="51" spans="1:26" s="12" customFormat="1" ht="15">
      <c r="A51" s="23">
        <v>2</v>
      </c>
      <c r="B51" s="23">
        <v>52</v>
      </c>
      <c r="C51" s="23">
        <f>B50-B51</f>
        <v>-18</v>
      </c>
      <c r="E51" s="23"/>
      <c r="F51" s="23"/>
      <c r="G51" s="23"/>
      <c r="H51" s="10"/>
      <c r="I51" s="23"/>
      <c r="J51" s="23"/>
      <c r="K51" s="23"/>
      <c r="L51" s="10"/>
      <c r="M51" s="23"/>
      <c r="N51" s="23"/>
      <c r="O51" s="23"/>
      <c r="P51" s="10"/>
      <c r="Q51" s="23"/>
      <c r="R51" s="23"/>
      <c r="S51" s="23"/>
      <c r="T51" s="10"/>
      <c r="U51" s="23"/>
      <c r="V51" s="23"/>
      <c r="W51" s="23"/>
      <c r="X51" s="10"/>
      <c r="Y51" s="23"/>
      <c r="Z51" s="23"/>
    </row>
    <row r="52" spans="1:26" s="12" customFormat="1" ht="15">
      <c r="A52" s="23">
        <v>3</v>
      </c>
      <c r="B52" s="23">
        <v>70</v>
      </c>
      <c r="C52" s="23">
        <f>B51-B52</f>
        <v>-18</v>
      </c>
      <c r="E52" s="23"/>
      <c r="F52" s="23"/>
      <c r="G52" s="23"/>
      <c r="H52" s="10"/>
      <c r="I52" s="23"/>
      <c r="J52" s="23"/>
      <c r="K52" s="23"/>
      <c r="L52" s="10"/>
      <c r="M52" s="23"/>
      <c r="N52" s="23"/>
      <c r="O52" s="23"/>
      <c r="P52" s="10"/>
      <c r="Q52" s="23"/>
      <c r="R52" s="23"/>
      <c r="S52" s="23"/>
      <c r="T52" s="10"/>
      <c r="U52" s="23"/>
      <c r="V52" s="23"/>
      <c r="W52" s="23"/>
      <c r="X52" s="10"/>
      <c r="Y52" s="23"/>
      <c r="Z52" s="23"/>
    </row>
    <row r="53" spans="1:26" s="12" customFormat="1" ht="15">
      <c r="A53" s="23"/>
      <c r="B53" s="23">
        <v>88</v>
      </c>
      <c r="C53" s="23">
        <f>B52-B53</f>
        <v>-18</v>
      </c>
      <c r="E53" s="23"/>
      <c r="F53" s="23"/>
      <c r="G53" s="23"/>
      <c r="H53" s="10"/>
      <c r="I53" s="23"/>
      <c r="J53" s="23"/>
      <c r="K53" s="23"/>
      <c r="L53" s="10"/>
      <c r="M53" s="23"/>
      <c r="N53" s="23"/>
      <c r="O53" s="23"/>
      <c r="P53" s="10"/>
      <c r="Q53" s="23"/>
      <c r="R53" s="23"/>
      <c r="S53" s="23"/>
      <c r="T53" s="10"/>
      <c r="U53" s="23"/>
      <c r="V53" s="23"/>
      <c r="W53" s="23"/>
      <c r="X53" s="10"/>
      <c r="Y53" s="23"/>
      <c r="Z53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5"/>
  <sheetViews>
    <sheetView zoomScalePageLayoutView="0" workbookViewId="0" topLeftCell="A1">
      <selection activeCell="AA14" sqref="AA14"/>
    </sheetView>
  </sheetViews>
  <sheetFormatPr defaultColWidth="11.421875" defaultRowHeight="15"/>
  <cols>
    <col min="1" max="1" width="24.7109375" style="0" customWidth="1"/>
    <col min="2" max="3" width="7.421875" style="0" customWidth="1"/>
    <col min="4" max="4" width="2.7109375" style="12" customWidth="1"/>
    <col min="5" max="5" width="17.140625" style="0" customWidth="1"/>
    <col min="6" max="6" width="8.140625" style="0" customWidth="1"/>
    <col min="7" max="7" width="6.00390625" style="0" customWidth="1"/>
    <col min="8" max="8" width="3.00390625" style="10" customWidth="1"/>
    <col min="9" max="9" width="19.00390625" style="0" customWidth="1"/>
    <col min="10" max="10" width="8.57421875" style="0" customWidth="1"/>
    <col min="11" max="11" width="6.8515625" style="0" customWidth="1"/>
    <col min="12" max="12" width="3.00390625" style="10" customWidth="1"/>
    <col min="13" max="13" width="19.00390625" style="0" customWidth="1"/>
    <col min="14" max="14" width="8.00390625" style="0" customWidth="1"/>
    <col min="15" max="15" width="7.421875" style="0" customWidth="1"/>
    <col min="16" max="16" width="3.00390625" style="10" customWidth="1"/>
    <col min="17" max="17" width="16.7109375" style="0" customWidth="1"/>
    <col min="18" max="18" width="8.57421875" style="0" customWidth="1"/>
    <col min="19" max="19" width="7.7109375" style="0" customWidth="1"/>
    <col min="20" max="20" width="3.00390625" style="10" customWidth="1"/>
    <col min="24" max="24" width="3.00390625" style="10" customWidth="1"/>
  </cols>
  <sheetData>
    <row r="1" spans="5:26" ht="15">
      <c r="E1" s="9" t="s">
        <v>2</v>
      </c>
      <c r="F1" s="3">
        <v>0.2</v>
      </c>
      <c r="I1" s="3" t="s">
        <v>2</v>
      </c>
      <c r="J1" s="3">
        <v>0.2</v>
      </c>
      <c r="M1" s="3" t="s">
        <v>2</v>
      </c>
      <c r="N1" s="3">
        <v>0.2</v>
      </c>
      <c r="Q1" s="3" t="s">
        <v>2</v>
      </c>
      <c r="R1" s="3">
        <v>0.2</v>
      </c>
      <c r="U1" s="9" t="s">
        <v>2</v>
      </c>
      <c r="V1" s="3">
        <v>0.2</v>
      </c>
      <c r="Y1" s="9" t="s">
        <v>2</v>
      </c>
      <c r="Z1" s="3">
        <v>0.2</v>
      </c>
    </row>
    <row r="2" spans="5:26" ht="15">
      <c r="E2" s="9" t="s">
        <v>3</v>
      </c>
      <c r="F2" s="4">
        <v>7500</v>
      </c>
      <c r="I2" s="3" t="s">
        <v>3</v>
      </c>
      <c r="J2" s="4">
        <v>9000</v>
      </c>
      <c r="M2" s="3" t="s">
        <v>3</v>
      </c>
      <c r="N2" s="4">
        <v>12500</v>
      </c>
      <c r="Q2" s="3" t="s">
        <v>3</v>
      </c>
      <c r="R2" s="4">
        <v>2500</v>
      </c>
      <c r="U2" s="9" t="s">
        <v>3</v>
      </c>
      <c r="V2" s="4">
        <v>9000</v>
      </c>
      <c r="Y2" s="9" t="s">
        <v>3</v>
      </c>
      <c r="Z2" s="4">
        <v>2500</v>
      </c>
    </row>
    <row r="3" spans="5:26" ht="15">
      <c r="E3" s="9" t="s">
        <v>10</v>
      </c>
      <c r="F3" s="4">
        <v>70</v>
      </c>
      <c r="I3" s="3" t="s">
        <v>10</v>
      </c>
      <c r="J3" s="4">
        <v>90</v>
      </c>
      <c r="M3" s="3" t="s">
        <v>10</v>
      </c>
      <c r="N3" s="4">
        <v>110</v>
      </c>
      <c r="Q3" s="3" t="s">
        <v>10</v>
      </c>
      <c r="R3" s="4">
        <v>200</v>
      </c>
      <c r="U3" s="9" t="s">
        <v>10</v>
      </c>
      <c r="V3" s="4">
        <v>90</v>
      </c>
      <c r="Y3" s="9" t="s">
        <v>10</v>
      </c>
      <c r="Z3" s="4">
        <v>120</v>
      </c>
    </row>
    <row r="4" spans="5:26" ht="15">
      <c r="E4" s="9" t="s">
        <v>11</v>
      </c>
      <c r="F4" s="3">
        <f>resist*F3</f>
        <v>630000</v>
      </c>
      <c r="I4" s="3" t="s">
        <v>11</v>
      </c>
      <c r="J4" s="3">
        <f>resist*J3</f>
        <v>810000</v>
      </c>
      <c r="M4" s="3" t="s">
        <v>11</v>
      </c>
      <c r="N4" s="3">
        <f>resist*N3</f>
        <v>990000</v>
      </c>
      <c r="Q4" s="3" t="s">
        <v>11</v>
      </c>
      <c r="R4" s="3">
        <f>resist*R3</f>
        <v>1800000</v>
      </c>
      <c r="U4" s="9" t="s">
        <v>11</v>
      </c>
      <c r="V4" s="3">
        <f>resist*V3</f>
        <v>810000</v>
      </c>
      <c r="Y4" s="9" t="s">
        <v>11</v>
      </c>
      <c r="Z4" s="3">
        <f>resist*Z3</f>
        <v>1080000</v>
      </c>
    </row>
    <row r="5" spans="5:26" ht="15">
      <c r="E5" s="9" t="s">
        <v>4</v>
      </c>
      <c r="F5" s="3">
        <v>10000</v>
      </c>
      <c r="I5" s="3" t="s">
        <v>4</v>
      </c>
      <c r="J5" s="3">
        <v>10000</v>
      </c>
      <c r="M5" s="3" t="s">
        <v>4</v>
      </c>
      <c r="N5" s="3">
        <v>10000</v>
      </c>
      <c r="Q5" s="3" t="s">
        <v>4</v>
      </c>
      <c r="R5" s="3">
        <v>10000</v>
      </c>
      <c r="U5" s="9" t="s">
        <v>4</v>
      </c>
      <c r="V5" s="3">
        <v>10000</v>
      </c>
      <c r="Y5" s="9" t="s">
        <v>4</v>
      </c>
      <c r="Z5" s="3">
        <v>10000</v>
      </c>
    </row>
    <row r="6" spans="5:26" ht="15">
      <c r="E6" s="9" t="s">
        <v>5</v>
      </c>
      <c r="F6" s="3">
        <v>240</v>
      </c>
      <c r="I6" s="3" t="s">
        <v>5</v>
      </c>
      <c r="J6" s="3">
        <v>240</v>
      </c>
      <c r="M6" s="3" t="s">
        <v>5</v>
      </c>
      <c r="N6" s="3">
        <v>240</v>
      </c>
      <c r="Q6" s="3" t="s">
        <v>5</v>
      </c>
      <c r="R6" s="3">
        <v>240</v>
      </c>
      <c r="U6" s="9" t="s">
        <v>5</v>
      </c>
      <c r="V6" s="3">
        <v>240</v>
      </c>
      <c r="Y6" s="9" t="s">
        <v>5</v>
      </c>
      <c r="Z6" s="3">
        <v>240</v>
      </c>
    </row>
    <row r="7" spans="5:26" ht="15">
      <c r="E7" s="9" t="s">
        <v>6</v>
      </c>
      <c r="F7" s="3">
        <f>appren*F3</f>
        <v>14</v>
      </c>
      <c r="I7" s="3" t="s">
        <v>6</v>
      </c>
      <c r="J7" s="3">
        <f>appren*J3</f>
        <v>18</v>
      </c>
      <c r="M7" s="3" t="s">
        <v>6</v>
      </c>
      <c r="N7" s="3">
        <f>N1*N3</f>
        <v>22</v>
      </c>
      <c r="Q7" s="3" t="s">
        <v>6</v>
      </c>
      <c r="R7" s="3">
        <f>R1*R3</f>
        <v>40</v>
      </c>
      <c r="U7" s="9" t="s">
        <v>6</v>
      </c>
      <c r="V7" s="3">
        <f>appren*V3</f>
        <v>18</v>
      </c>
      <c r="Y7" s="9" t="s">
        <v>6</v>
      </c>
      <c r="Z7" s="3">
        <f>appren*Z3</f>
        <v>24</v>
      </c>
    </row>
    <row r="8" spans="5:26" ht="15">
      <c r="E8" s="9" t="s">
        <v>7</v>
      </c>
      <c r="F8" s="3">
        <f>(161*F7)+(10*F7*1.15)+(10*F7*1.3)+(20*F7*1.5)+(10*F7*1.8)+(10*F7*2.1)+(10*F7*2.5)+(9*F7*3)</f>
        <v>4291</v>
      </c>
      <c r="I8" s="3" t="s">
        <v>7</v>
      </c>
      <c r="J8" s="3">
        <f>(161*decl)+(10*decl*1.15)+(10*decl*1.3)+(20*decl*1.5)+(10*decl*1.8)+(10*decl*2.1)+(10*decl*2.5)+(9*decl*3)</f>
        <v>5517</v>
      </c>
      <c r="M8" s="3" t="s">
        <v>7</v>
      </c>
      <c r="N8" s="3">
        <f>(161*N7)+(10*N7*1.15)+(10*N7*1.3)+(20*N7*1.5)+(10*N7*1.8)+(10*N7*2.1)+(10*N7*2.5)+(9*N7*3)</f>
        <v>6743</v>
      </c>
      <c r="Q8" s="3" t="s">
        <v>7</v>
      </c>
      <c r="R8" s="3">
        <f>(161*R7)+(10*R7*1.15)+(10*R7*1.3)+(2*R7*1.5)</f>
        <v>7540</v>
      </c>
      <c r="U8" s="9" t="s">
        <v>7</v>
      </c>
      <c r="V8" s="3">
        <f>(161*V7)+(10*V7*1.15)+(10*V7*1.3)+(20*V7*1.5)+(10*V7*1.8)+(10*V7*2.1)+(10*V7*2.5)+(9*V7*3)</f>
        <v>5517</v>
      </c>
      <c r="Y8" s="9" t="s">
        <v>7</v>
      </c>
      <c r="Z8" s="3">
        <f>(161*Z7)+(10*Z7*1.15)+(10*Z7*1.3)+(20*Z7*1.5)+(10*Z7*1.8)+(10*Z7*2.1)+(10*Z7*2.5)+(9*Z7*3)</f>
        <v>7356</v>
      </c>
    </row>
    <row r="9" spans="5:26" ht="15">
      <c r="E9" s="9" t="s">
        <v>8</v>
      </c>
      <c r="F9" s="3">
        <f>(F5-F8)/(appren*F3*10*3)</f>
        <v>13.592857142857143</v>
      </c>
      <c r="I9" s="3" t="s">
        <v>8</v>
      </c>
      <c r="J9" s="3">
        <f>(J5-J8)/(appren*J3*10*3)</f>
        <v>8.301851851851852</v>
      </c>
      <c r="M9" s="3" t="s">
        <v>8</v>
      </c>
      <c r="N9" s="3">
        <f>(N5-N8)/(appren*N3*10*3)</f>
        <v>4.934848484848485</v>
      </c>
      <c r="Q9" s="3" t="s">
        <v>8</v>
      </c>
      <c r="R9" s="3">
        <f>MAX((R5-R8)/(appren*R3*10*3),0)</f>
        <v>2.05</v>
      </c>
      <c r="U9" s="9" t="s">
        <v>8</v>
      </c>
      <c r="V9" s="3">
        <f>(V5-V8)/(appren*V3*10*3)</f>
        <v>8.301851851851852</v>
      </c>
      <c r="Y9" s="9" t="s">
        <v>8</v>
      </c>
      <c r="Z9" s="3">
        <f>(Z5-Z8)/(appren*Z3*10*3)</f>
        <v>3.672222222222222</v>
      </c>
    </row>
    <row r="10" spans="5:26" ht="15">
      <c r="E10" s="9" t="s">
        <v>12</v>
      </c>
      <c r="F10" s="3">
        <f>INT(241+F9*10)</f>
        <v>376</v>
      </c>
      <c r="I10" s="3" t="s">
        <v>12</v>
      </c>
      <c r="J10" s="3">
        <f>INT(241+J9*10)</f>
        <v>324</v>
      </c>
      <c r="M10" s="3" t="s">
        <v>12</v>
      </c>
      <c r="N10" s="3">
        <f>INT(241+N9*10)</f>
        <v>290</v>
      </c>
      <c r="Q10" s="3" t="s">
        <v>12</v>
      </c>
      <c r="R10" s="4">
        <v>184</v>
      </c>
      <c r="U10" s="9" t="s">
        <v>12</v>
      </c>
      <c r="V10" s="3">
        <f>INT(241+V9*10)</f>
        <v>324</v>
      </c>
      <c r="Y10" s="9" t="s">
        <v>12</v>
      </c>
      <c r="Z10" s="3">
        <f>INT(241+Z9*10)</f>
        <v>277</v>
      </c>
    </row>
    <row r="11" spans="5:26" ht="15">
      <c r="E11" s="9" t="s">
        <v>9</v>
      </c>
      <c r="F11" s="3">
        <f>F2/F10</f>
        <v>19.9468085106383</v>
      </c>
      <c r="I11" s="3" t="s">
        <v>9</v>
      </c>
      <c r="J11" s="3">
        <f>resist/J10</f>
        <v>27.77777777777778</v>
      </c>
      <c r="M11" s="3" t="s">
        <v>9</v>
      </c>
      <c r="N11" s="3">
        <f>N2/N10</f>
        <v>43.10344827586207</v>
      </c>
      <c r="Q11" s="3" t="s">
        <v>9</v>
      </c>
      <c r="R11" s="3">
        <f>R2/R10</f>
        <v>13.58695652173913</v>
      </c>
      <c r="U11" s="9" t="s">
        <v>9</v>
      </c>
      <c r="V11" s="3">
        <f>V2/V10</f>
        <v>27.77777777777778</v>
      </c>
      <c r="Y11" s="9" t="s">
        <v>9</v>
      </c>
      <c r="Z11" s="3">
        <f>Z2/Z10</f>
        <v>9.025270758122744</v>
      </c>
    </row>
    <row r="12" s="14" customFormat="1" ht="15">
      <c r="D12" s="15"/>
    </row>
    <row r="14" spans="1:27" ht="15">
      <c r="A14" s="2" t="s">
        <v>22</v>
      </c>
      <c r="B14" s="5" t="s">
        <v>0</v>
      </c>
      <c r="C14" s="5" t="s">
        <v>13</v>
      </c>
      <c r="D14" s="13"/>
      <c r="E14" s="5" t="s">
        <v>91</v>
      </c>
      <c r="F14" s="5"/>
      <c r="G14" s="5" t="s">
        <v>13</v>
      </c>
      <c r="H14" s="11"/>
      <c r="I14" s="2" t="s">
        <v>23</v>
      </c>
      <c r="K14" s="5" t="s">
        <v>13</v>
      </c>
      <c r="L14" s="11"/>
      <c r="M14" s="2" t="s">
        <v>82</v>
      </c>
      <c r="O14" s="5" t="s">
        <v>13</v>
      </c>
      <c r="P14" s="11"/>
      <c r="Q14" s="2" t="s">
        <v>74</v>
      </c>
      <c r="S14" s="5" t="s">
        <v>13</v>
      </c>
      <c r="T14" s="11"/>
      <c r="U14" s="24" t="s">
        <v>92</v>
      </c>
      <c r="X14" s="11"/>
      <c r="Y14" s="19" t="s">
        <v>85</v>
      </c>
      <c r="AA14" s="5" t="s">
        <v>13</v>
      </c>
    </row>
    <row r="15" spans="1:26" ht="15">
      <c r="A15" s="1" t="s">
        <v>14</v>
      </c>
      <c r="B15" s="5">
        <v>10</v>
      </c>
      <c r="C15" s="5"/>
      <c r="D15" s="13"/>
      <c r="E15" s="5"/>
      <c r="F15" s="5"/>
      <c r="G15" s="5"/>
      <c r="H15" s="11"/>
      <c r="I15" t="s">
        <v>20</v>
      </c>
      <c r="J15" s="5">
        <v>10</v>
      </c>
      <c r="K15" s="5"/>
      <c r="L15" s="11"/>
      <c r="M15" t="s">
        <v>25</v>
      </c>
      <c r="N15" s="5">
        <v>10</v>
      </c>
      <c r="O15" s="5"/>
      <c r="P15" s="11"/>
      <c r="Q15" t="s">
        <v>28</v>
      </c>
      <c r="R15" s="5">
        <v>10</v>
      </c>
      <c r="S15" s="5"/>
      <c r="T15" s="11"/>
      <c r="X15" s="11"/>
      <c r="Y15" t="s">
        <v>86</v>
      </c>
      <c r="Z15">
        <v>10</v>
      </c>
    </row>
    <row r="16" spans="1:26" ht="15">
      <c r="A16" t="s">
        <v>15</v>
      </c>
      <c r="B16" s="5">
        <v>1</v>
      </c>
      <c r="C16" s="5"/>
      <c r="D16" s="13"/>
      <c r="E16" s="5"/>
      <c r="F16" s="5"/>
      <c r="G16" s="5"/>
      <c r="H16" s="11"/>
      <c r="I16" t="s">
        <v>21</v>
      </c>
      <c r="J16" s="5">
        <v>1</v>
      </c>
      <c r="K16" s="5"/>
      <c r="L16" s="11"/>
      <c r="M16" t="s">
        <v>26</v>
      </c>
      <c r="N16" s="5">
        <v>1</v>
      </c>
      <c r="O16" s="5"/>
      <c r="P16" s="11"/>
      <c r="Q16" t="s">
        <v>27</v>
      </c>
      <c r="R16" s="5">
        <v>1</v>
      </c>
      <c r="S16" s="5"/>
      <c r="T16" s="11"/>
      <c r="X16" s="11"/>
      <c r="Y16" t="s">
        <v>88</v>
      </c>
      <c r="Z16">
        <v>10</v>
      </c>
    </row>
    <row r="17" spans="1:26" ht="15">
      <c r="A17" t="s">
        <v>16</v>
      </c>
      <c r="B17" s="5">
        <v>1</v>
      </c>
      <c r="C17" s="5"/>
      <c r="D17" s="13"/>
      <c r="E17" s="5"/>
      <c r="F17" s="5"/>
      <c r="G17" s="5"/>
      <c r="H17" s="11"/>
      <c r="L17" s="11"/>
      <c r="P17" s="11"/>
      <c r="T17" s="11"/>
      <c r="X17" s="11"/>
      <c r="Y17" t="s">
        <v>89</v>
      </c>
      <c r="Z17">
        <v>1</v>
      </c>
    </row>
    <row r="18" spans="1:26" ht="15">
      <c r="A18" t="s">
        <v>17</v>
      </c>
      <c r="B18" s="5">
        <v>10</v>
      </c>
      <c r="C18" s="5"/>
      <c r="D18" s="13"/>
      <c r="E18" s="5"/>
      <c r="F18" s="5"/>
      <c r="G18" s="5"/>
      <c r="H18" s="11"/>
      <c r="L18" s="11"/>
      <c r="P18" s="11"/>
      <c r="T18" s="11"/>
      <c r="X18" s="11"/>
      <c r="Y18" t="s">
        <v>87</v>
      </c>
      <c r="Z18">
        <v>1</v>
      </c>
    </row>
    <row r="19" spans="1:24" ht="15">
      <c r="A19" t="s">
        <v>18</v>
      </c>
      <c r="B19" s="5">
        <v>5</v>
      </c>
      <c r="C19" s="5"/>
      <c r="D19" s="13"/>
      <c r="E19" s="5"/>
      <c r="F19" s="5"/>
      <c r="G19" s="5"/>
      <c r="H19" s="11"/>
      <c r="L19" s="11"/>
      <c r="P19" s="11"/>
      <c r="T19" s="11"/>
      <c r="X19" s="11"/>
    </row>
    <row r="20" spans="1:24" ht="15">
      <c r="A20" t="s">
        <v>19</v>
      </c>
      <c r="B20" s="5">
        <v>10</v>
      </c>
      <c r="C20" s="5"/>
      <c r="D20" s="13"/>
      <c r="E20" s="5"/>
      <c r="F20" s="5"/>
      <c r="G20" s="5"/>
      <c r="H20" s="11"/>
      <c r="L20" s="11"/>
      <c r="P20" s="11"/>
      <c r="T20" s="11"/>
      <c r="X20" s="11"/>
    </row>
    <row r="21" spans="1:24" ht="15">
      <c r="A21" t="s">
        <v>34</v>
      </c>
      <c r="B21" s="5">
        <v>1</v>
      </c>
      <c r="C21" s="5"/>
      <c r="D21" s="13"/>
      <c r="E21" s="5"/>
      <c r="F21" s="5"/>
      <c r="G21" s="5"/>
      <c r="H21" s="11"/>
      <c r="L21" s="11"/>
      <c r="P21" s="11"/>
      <c r="T21" s="11"/>
      <c r="X21" s="11"/>
    </row>
    <row r="22" spans="9:26" ht="15">
      <c r="I22" t="s">
        <v>1</v>
      </c>
      <c r="J22">
        <f>J15*K15+J16*K16+J17*K17+J18*K18+J19*K19+J20*K20+B23</f>
        <v>0</v>
      </c>
      <c r="M22" t="s">
        <v>1</v>
      </c>
      <c r="N22">
        <f>N15*O15+N16*O16+N17*O17+N18*O18+N19*O19+N20*O20+B23</f>
        <v>0</v>
      </c>
      <c r="Q22" t="s">
        <v>1</v>
      </c>
      <c r="R22">
        <f>B23+R15*S15+R16*S16+R17*S17+R18*S18+R19*S19+R20*S20</f>
        <v>0</v>
      </c>
      <c r="Y22" s="19" t="s">
        <v>1</v>
      </c>
      <c r="Z22" s="19">
        <f>B23+Z15*AA15+Z16*AA16+Z17*AA17+Z18*AA18+Z19*AA19+Z20*AA20</f>
        <v>0</v>
      </c>
    </row>
    <row r="23" spans="1:26" ht="15">
      <c r="A23" t="s">
        <v>1</v>
      </c>
      <c r="B23">
        <f>B15*C15+B16*C16+B17*C17+B18*C18+B19*C19+B20*C20+B21*C21</f>
        <v>0</v>
      </c>
      <c r="I23" t="s">
        <v>24</v>
      </c>
      <c r="J23" s="26">
        <f>INT(J22/J11)</f>
        <v>0</v>
      </c>
      <c r="M23" t="s">
        <v>24</v>
      </c>
      <c r="N23" s="17">
        <f>INT(N22/N11)</f>
        <v>0</v>
      </c>
      <c r="Q23" t="s">
        <v>24</v>
      </c>
      <c r="R23" s="3">
        <f>INT(R22/R11)</f>
        <v>0</v>
      </c>
      <c r="Y23" s="19" t="s">
        <v>24</v>
      </c>
      <c r="Z23" s="20">
        <f>INT(Z22/Z11)</f>
        <v>0</v>
      </c>
    </row>
    <row r="60" spans="2:3" ht="15">
      <c r="B60">
        <v>90</v>
      </c>
      <c r="C60">
        <f>B60*0.2</f>
        <v>18</v>
      </c>
    </row>
    <row r="62" spans="1:2" ht="15">
      <c r="A62">
        <v>1</v>
      </c>
      <c r="B62">
        <v>34</v>
      </c>
    </row>
    <row r="63" spans="1:3" ht="15">
      <c r="A63">
        <v>2</v>
      </c>
      <c r="B63">
        <v>52</v>
      </c>
      <c r="C63" s="23">
        <f>B62-B63</f>
        <v>-18</v>
      </c>
    </row>
    <row r="64" spans="1:3" ht="15">
      <c r="A64">
        <v>3</v>
      </c>
      <c r="B64">
        <v>70</v>
      </c>
      <c r="C64" s="23">
        <f>B63-B64</f>
        <v>-18</v>
      </c>
    </row>
    <row r="65" spans="2:3" ht="15">
      <c r="B65">
        <v>88</v>
      </c>
      <c r="C65" s="23">
        <f>B64-B65</f>
        <v>-18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Jean-Rémi</dc:creator>
  <cp:keywords/>
  <dc:description/>
  <cp:lastModifiedBy>JeanRemi</cp:lastModifiedBy>
  <dcterms:created xsi:type="dcterms:W3CDTF">2012-10-03T21:02:55Z</dcterms:created>
  <dcterms:modified xsi:type="dcterms:W3CDTF">2013-12-20T14:12:16Z</dcterms:modified>
  <cp:category/>
  <cp:version/>
  <cp:contentType/>
  <cp:contentStatus/>
</cp:coreProperties>
</file>